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.Grodzicki\Desktop\"/>
    </mc:Choice>
  </mc:AlternateContent>
  <xr:revisionPtr revIDLastSave="0" documentId="8_{AA24FD3B-25E6-47C2-99AE-ECD5295B55F0}" xr6:coauthVersionLast="47" xr6:coauthVersionMax="47" xr10:uidLastSave="{00000000-0000-0000-0000-000000000000}"/>
  <workbookProtection workbookAlgorithmName="SHA-512" workbookHashValue="WgbYwveFsBNiMoOPsKQ4cVkp83paL80ae2IuPuIMhFEzZ+gcUejR9Pc6cgLRG3oewMUbNUBfn7ZO7LJ+pzEAKA==" workbookSaltValue="7FeZy+zI3s2vRHZbGxz7vg==" workbookSpinCount="100000" lockStructure="1"/>
  <bookViews>
    <workbookView xWindow="-120" yWindow="-120" windowWidth="29040" windowHeight="15840" tabRatio="223" firstSheet="1" activeTab="1" xr2:uid="{00000000-000D-0000-FFFF-FFFF00000000}"/>
  </bookViews>
  <sheets>
    <sheet name="typ statku" sheetId="2" state="hidden" r:id="rId1"/>
    <sheet name="formularz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9" i="1" s="1"/>
  <c r="B30" i="1" l="1"/>
  <c r="B26" i="1" s="1"/>
  <c r="B8" i="1" s="1"/>
  <c r="B25" i="1"/>
  <c r="B7" i="1" s="1"/>
  <c r="B24" i="1"/>
  <c r="B9" i="1"/>
  <c r="B10" i="1" l="1"/>
</calcChain>
</file>

<file path=xl/sharedStrings.xml><?xml version="1.0" encoding="utf-8"?>
<sst xmlns="http://schemas.openxmlformats.org/spreadsheetml/2006/main" count="122" uniqueCount="87">
  <si>
    <t>Nazwa typu statku</t>
  </si>
  <si>
    <t>typ wg DR</t>
  </si>
  <si>
    <t>Nr</t>
  </si>
  <si>
    <t>Inne</t>
  </si>
  <si>
    <t>Chłodniowiec</t>
  </si>
  <si>
    <t>Drobnicowiec</t>
  </si>
  <si>
    <t>Kontenerowiec</t>
  </si>
  <si>
    <t>Masowiec</t>
  </si>
  <si>
    <t>Pasażerski</t>
  </si>
  <si>
    <t>Ro-ro</t>
  </si>
  <si>
    <t>Prom</t>
  </si>
  <si>
    <t>Samochodowiec</t>
  </si>
  <si>
    <t>Drobnicowce</t>
  </si>
  <si>
    <t>Zbiornikowiec</t>
  </si>
  <si>
    <t>Typ statku</t>
  </si>
  <si>
    <t>GT</t>
  </si>
  <si>
    <t>1%
limit / 1GT</t>
  </si>
  <si>
    <t>1%
limit maksymalny</t>
  </si>
  <si>
    <t>3%
limit maksymalny</t>
  </si>
  <si>
    <t>Limit na odpady, grupa 1 i 3</t>
  </si>
  <si>
    <t>L.p.</t>
  </si>
  <si>
    <t>Koszt</t>
  </si>
  <si>
    <t>Maksymalny  dla limitu</t>
  </si>
  <si>
    <t>Limitu na
1 GT</t>
  </si>
  <si>
    <t>3%
limit / 1 GT</t>
  </si>
  <si>
    <t>Nr typu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</si>
  <si>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</si>
  <si>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Czy osiągnięto wartość MAX opłaty</t>
  </si>
  <si>
    <t>{Parametry potrzebne do przeliczeń - niewidoczne na stronie www}</t>
  </si>
  <si>
    <t>Komentarze na niebiesko - niewidoczne na stronie www</t>
  </si>
  <si>
    <t>Trawler</t>
  </si>
  <si>
    <t xml:space="preserve">Czy osiągnięto limit MAX: odpady olejowe </t>
  </si>
  <si>
    <t>Czy osiągnięto limit MAX: ścieki</t>
  </si>
  <si>
    <t>{Wynik obliczony na podstawie wprowadzonych danych powyżej - niewidoczne na stronie www}</t>
  </si>
  <si>
    <r>
      <t>Maksymalny limit: odpady olejowe {m</t>
    </r>
    <r>
      <rPr>
        <vertAlign val="superscript"/>
        <sz val="9"/>
        <color rgb="FFFF0000"/>
        <rFont val="Calibri"/>
        <family val="2"/>
        <scheme val="minor"/>
      </rPr>
      <t>3</t>
    </r>
    <r>
      <rPr>
        <sz val="9"/>
        <color rgb="FFFF0000"/>
        <rFont val="Calibri"/>
        <family val="2"/>
        <scheme val="minor"/>
      </rPr>
      <t>}</t>
    </r>
  </si>
  <si>
    <r>
      <t>m</t>
    </r>
    <r>
      <rPr>
        <vertAlign val="superscript"/>
        <sz val="9"/>
        <color rgb="FFFF0000"/>
        <rFont val="Calibri"/>
        <family val="2"/>
        <scheme val="minor"/>
      </rPr>
      <t>3</t>
    </r>
  </si>
  <si>
    <r>
      <t>Maksymalny limit: ścieki {m</t>
    </r>
    <r>
      <rPr>
        <vertAlign val="superscript"/>
        <sz val="9"/>
        <color rgb="FFFF0000"/>
        <rFont val="Calibri"/>
        <family val="2"/>
        <scheme val="minor"/>
      </rPr>
      <t>3</t>
    </r>
    <r>
      <rPr>
        <sz val="9"/>
        <color rgb="FFFF0000"/>
        <rFont val="Calibri"/>
        <family val="2"/>
        <scheme val="minor"/>
      </rPr>
      <t>}</t>
    </r>
  </si>
  <si>
    <t>Type of ship</t>
  </si>
  <si>
    <t>&lt;- to be selected from drop-down list</t>
  </si>
  <si>
    <t>&lt;- integer value, positive</t>
  </si>
  <si>
    <r>
      <t>Due limit: oil waste {m</t>
    </r>
    <r>
      <rPr>
        <vertAlign val="superscript"/>
        <sz val="14"/>
        <color theme="1"/>
        <rFont val="Calibri"/>
        <family val="2"/>
        <charset val="238"/>
        <scheme val="minor"/>
      </rPr>
      <t>3</t>
    </r>
    <r>
      <rPr>
        <sz val="14"/>
        <color theme="1"/>
        <rFont val="Calibri"/>
        <family val="2"/>
        <scheme val="minor"/>
      </rPr>
      <t>}</t>
    </r>
  </si>
  <si>
    <r>
      <t>Due limit: wastewater {m</t>
    </r>
    <r>
      <rPr>
        <vertAlign val="superscript"/>
        <sz val="14"/>
        <color theme="1"/>
        <rFont val="Calibri"/>
        <family val="2"/>
        <charset val="238"/>
        <scheme val="minor"/>
      </rPr>
      <t>3</t>
    </r>
    <r>
      <rPr>
        <sz val="14"/>
        <color theme="1"/>
        <rFont val="Calibri"/>
        <family val="2"/>
        <scheme val="minor"/>
      </rPr>
      <t>}</t>
    </r>
  </si>
  <si>
    <t>Indirect fee rate</t>
  </si>
  <si>
    <r>
      <rPr>
        <b/>
        <u/>
        <sz val="14"/>
        <color theme="1"/>
        <rFont val="Calibri"/>
        <family val="2"/>
        <charset val="238"/>
        <scheme val="minor"/>
      </rPr>
      <t>Estimated value</t>
    </r>
    <r>
      <rPr>
        <sz val="14"/>
        <color theme="1"/>
        <rFont val="Calibri"/>
        <family val="2"/>
        <charset val="238"/>
        <scheme val="minor"/>
      </rPr>
      <t xml:space="preserve"> of indirect fee</t>
    </r>
  </si>
  <si>
    <t>pln/GT</t>
  </si>
  <si>
    <t>pln/call</t>
  </si>
  <si>
    <t>{Data to be entered by the user}</t>
  </si>
  <si>
    <t>Rate</t>
  </si>
  <si>
    <t>Unit of measure</t>
  </si>
  <si>
    <t>The need to use a vessel</t>
  </si>
  <si>
    <t>Waste collection with the use of a floating unit for each additional hour started beyond 2 hours of the floating unit's stay at the vessel</t>
  </si>
  <si>
    <t>In the case of the collection of waste from vessels moored at the Liquid Fuel Reloading Station (SPPP) on the breakwater, for technical and operational reasons requiring the use of a floating unit, an additional fee will be charged in accordance with the price list below.</t>
  </si>
  <si>
    <t>Cancellation of waste collection in less than 2 hours before the scheduled start of operations (completion of unloading of fuels from the ship)</t>
  </si>
  <si>
    <t>[pln/hour]</t>
  </si>
  <si>
    <t>[pln/event]</t>
  </si>
  <si>
    <t>Barge</t>
  </si>
  <si>
    <t>Barkboat</t>
  </si>
  <si>
    <t>Refrigerated carrier</t>
  </si>
  <si>
    <t>Cargo carrier</t>
  </si>
  <si>
    <t>Tugboat</t>
  </si>
  <si>
    <t>Yacht or Sailing ship</t>
  </si>
  <si>
    <t>Hull (ship under construction)</t>
  </si>
  <si>
    <t>Catamaran (cruise ship)</t>
  </si>
  <si>
    <t>Container ship</t>
  </si>
  <si>
    <t>Bulk carrier</t>
  </si>
  <si>
    <t>Warship</t>
  </si>
  <si>
    <t>Passenger (cruise)</t>
  </si>
  <si>
    <t>Pusher</t>
  </si>
  <si>
    <t>Pontoon</t>
  </si>
  <si>
    <t>Fish processing plant</t>
  </si>
  <si>
    <t>Ro-ro other</t>
  </si>
  <si>
    <t>Ro-ro containers</t>
  </si>
  <si>
    <t>Ro-ro passenger (Ferry)</t>
  </si>
  <si>
    <t>Miscellaneous</t>
  </si>
  <si>
    <t>Car carrier</t>
  </si>
  <si>
    <t>Semi container ship</t>
  </si>
  <si>
    <t>Specialized ship</t>
  </si>
  <si>
    <t>Other ships</t>
  </si>
  <si>
    <t>Research ship</t>
  </si>
  <si>
    <t>Coastal vessel</t>
  </si>
  <si>
    <t>Fishing vessel (cutter)</t>
  </si>
  <si>
    <t>School ship</t>
  </si>
  <si>
    <t>Multipurpose ship</t>
  </si>
  <si>
    <t>Supply ship</t>
  </si>
  <si>
    <t>Tanker for liquid chemicals</t>
  </si>
  <si>
    <t>Gas tanker</t>
  </si>
  <si>
    <t>Other tanker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</si>
</sst>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_ ;[Red]\-#,##0\ "/>
    <numFmt numFmtId="165" formatCode="#,##0.0"/>
    <numFmt numFmtId="166" formatCode="#,##0.000"/>
    <numFmt numFmtId="167" formatCode="#,##0.000000"/>
    <numFmt numFmtId="168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/>
    <xf numFmtId="0" fontId="1" fillId="0" borderId="0" xfId="2"/>
    <xf numFmtId="0" fontId="5" fillId="0" borderId="1" xfId="1" applyFont="1" applyBorder="1"/>
    <xf numFmtId="0" fontId="4" fillId="0" borderId="2" xfId="2" applyFont="1" applyBorder="1"/>
    <xf numFmtId="0" fontId="5" fillId="0" borderId="3" xfId="1" applyFont="1" applyBorder="1"/>
    <xf numFmtId="0" fontId="3" fillId="2" borderId="4" xfId="1" applyFill="1" applyBorder="1" applyAlignment="1">
      <alignment horizontal="center"/>
    </xf>
    <xf numFmtId="0" fontId="3" fillId="2" borderId="5" xfId="1" applyFill="1" applyBorder="1" applyAlignment="1">
      <alignment horizontal="center"/>
    </xf>
    <xf numFmtId="0" fontId="3" fillId="2" borderId="6" xfId="1" applyFill="1" applyBorder="1" applyAlignment="1">
      <alignment horizontal="center"/>
    </xf>
    <xf numFmtId="0" fontId="4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2" fillId="0" borderId="0" xfId="3"/>
    <xf numFmtId="0" fontId="2" fillId="0" borderId="0" xfId="3" applyAlignment="1">
      <alignment horizontal="center" vertical="center"/>
    </xf>
    <xf numFmtId="0" fontId="2" fillId="0" borderId="10" xfId="3" applyBorder="1"/>
    <xf numFmtId="0" fontId="2" fillId="0" borderId="15" xfId="3" applyBorder="1"/>
    <xf numFmtId="0" fontId="2" fillId="0" borderId="13" xfId="3" applyBorder="1"/>
    <xf numFmtId="0" fontId="2" fillId="0" borderId="17" xfId="3" applyBorder="1" applyAlignment="1">
      <alignment horizontal="center" vertical="center"/>
    </xf>
    <xf numFmtId="0" fontId="3" fillId="0" borderId="18" xfId="3" applyFont="1" applyBorder="1" applyAlignment="1">
      <alignment horizontal="center" vertical="center" wrapText="1"/>
    </xf>
    <xf numFmtId="9" fontId="2" fillId="0" borderId="18" xfId="3" applyNumberFormat="1" applyBorder="1" applyAlignment="1">
      <alignment horizontal="center" vertical="center" wrapText="1"/>
    </xf>
    <xf numFmtId="0" fontId="2" fillId="0" borderId="18" xfId="3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2" fillId="0" borderId="19" xfId="3" applyBorder="1"/>
    <xf numFmtId="0" fontId="9" fillId="0" borderId="0" xfId="0" applyFont="1"/>
    <xf numFmtId="0" fontId="10" fillId="0" borderId="0" xfId="0" applyFont="1"/>
    <xf numFmtId="0" fontId="11" fillId="0" borderId="10" xfId="0" applyFont="1" applyBorder="1"/>
    <xf numFmtId="0" fontId="11" fillId="0" borderId="10" xfId="0" applyFont="1" applyBorder="1" applyAlignment="1">
      <alignment horizontal="right"/>
    </xf>
    <xf numFmtId="167" fontId="14" fillId="0" borderId="10" xfId="3" applyNumberFormat="1" applyFont="1" applyBorder="1"/>
    <xf numFmtId="165" fontId="14" fillId="0" borderId="10" xfId="4" applyNumberFormat="1" applyFont="1" applyFill="1" applyBorder="1"/>
    <xf numFmtId="8" fontId="14" fillId="0" borderId="10" xfId="3" applyNumberFormat="1" applyFont="1" applyBorder="1"/>
    <xf numFmtId="8" fontId="14" fillId="0" borderId="12" xfId="3" applyNumberFormat="1" applyFont="1" applyBorder="1"/>
    <xf numFmtId="167" fontId="14" fillId="0" borderId="15" xfId="3" applyNumberFormat="1" applyFont="1" applyBorder="1"/>
    <xf numFmtId="165" fontId="14" fillId="0" borderId="15" xfId="4" applyNumberFormat="1" applyFont="1" applyFill="1" applyBorder="1"/>
    <xf numFmtId="8" fontId="14" fillId="0" borderId="15" xfId="3" applyNumberFormat="1" applyFont="1" applyBorder="1"/>
    <xf numFmtId="8" fontId="14" fillId="0" borderId="16" xfId="3" applyNumberFormat="1" applyFont="1" applyBorder="1"/>
    <xf numFmtId="0" fontId="15" fillId="0" borderId="10" xfId="0" applyFont="1" applyBorder="1"/>
    <xf numFmtId="4" fontId="15" fillId="0" borderId="10" xfId="0" applyNumberFormat="1" applyFont="1" applyBorder="1" applyAlignment="1">
      <alignment horizontal="right"/>
    </xf>
    <xf numFmtId="0" fontId="15" fillId="0" borderId="0" xfId="0" applyFont="1"/>
    <xf numFmtId="0" fontId="3" fillId="0" borderId="12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6" fillId="0" borderId="10" xfId="0" applyFont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10" fillId="0" borderId="0" xfId="0" quotePrefix="1" applyFont="1" applyProtection="1">
      <protection locked="0"/>
    </xf>
    <xf numFmtId="164" fontId="6" fillId="2" borderId="10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166" fontId="6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4" fontId="0" fillId="3" borderId="10" xfId="0" applyNumberFormat="1" applyFill="1" applyBorder="1" applyAlignment="1" applyProtection="1">
      <alignment vertical="center"/>
      <protection locked="0"/>
    </xf>
    <xf numFmtId="168" fontId="0" fillId="3" borderId="10" xfId="0" applyNumberFormat="1" applyFill="1" applyBorder="1" applyAlignment="1" applyProtection="1">
      <alignment vertical="center"/>
      <protection locked="0"/>
    </xf>
  </cellXfs>
  <cellStyles count="5">
    <cellStyle name="Normalny" xfId="0" builtinId="0"/>
    <cellStyle name="Normalny 2" xfId="3" xr:uid="{9AC90022-E5E4-4FEC-BC55-1D4D97BFCB72}"/>
    <cellStyle name="Normalny 2 2" xfId="1" xr:uid="{A1E37CA4-DFA8-46F1-8B2C-F3B18D789261}"/>
    <cellStyle name="Normalny 2 3" xfId="2" xr:uid="{101DAD02-66BE-409D-BCC6-A12922FBCF2B}"/>
    <cellStyle name="Procentowy 2" xfId="4" xr:uid="{81C2F6F7-9F03-4A36-9152-4E3420BAA31C}"/>
  </cellStyles>
  <dxfs count="1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/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00000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00000"/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 outline="0">
        <top style="dotted">
          <color auto="1"/>
        </top>
      </border>
    </dxf>
    <dxf>
      <border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border outline="0">
        <bottom style="dott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F0C6FE-157E-4DFB-9A55-D6D9A24119E3}" name="TypStatku" displayName="TypStatku" ref="A1:C34" totalsRowShown="0" headerRowDxfId="17" headerRowBorderDxfId="16" tableBorderDxfId="15" totalsRowBorderDxfId="14" headerRowCellStyle="Normalny 2 2">
  <autoFilter ref="A1:C34" xr:uid="{4DF0C6FE-157E-4DFB-9A55-D6D9A24119E3}"/>
  <sortState xmlns:xlrd2="http://schemas.microsoft.com/office/spreadsheetml/2017/richdata2" ref="A2:C34">
    <sortCondition ref="A1:A34"/>
  </sortState>
  <tableColumns count="3">
    <tableColumn id="1" xr3:uid="{56380B4C-1328-4E95-8328-8CDB6DDCCED7}" name="Nazwa typu statku" dataDxfId="13" dataCellStyle="Normalny 2 3"/>
    <tableColumn id="2" xr3:uid="{331BA515-DF51-480E-B8E4-4E7DF8575DC5}" name="typ wg DR" dataDxfId="12" dataCellStyle="Normalny 2 2"/>
    <tableColumn id="3" xr3:uid="{EAC6C3E5-5944-4366-8D46-01A801553211}" name="Nr" dataDxfId="11" dataCellStyle="Normalny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BCC191-2963-499E-98A3-8E8F5D4DF1D0}" name="Tabela3" displayName="Tabela3" ref="F4:M14" totalsRowShown="0" headerRowBorderDxfId="10" tableBorderDxfId="9" totalsRowBorderDxfId="8">
  <autoFilter ref="F4:M14" xr:uid="{83BCC191-2963-499E-98A3-8E8F5D4DF1D0}"/>
  <tableColumns count="8">
    <tableColumn id="1" xr3:uid="{7DB8EB82-413D-4316-A822-CF415B973E8A}" name="L.p." dataDxfId="7" dataCellStyle="Normalny 2"/>
    <tableColumn id="2" xr3:uid="{9E43AFEA-63EB-4574-9BE1-11D26DFBF07D}" name="Typ statku" dataDxfId="6" dataCellStyle="Normalny 2"/>
    <tableColumn id="3" xr3:uid="{4DDB7A42-D06F-43BB-BCCA-E3056BFFB671}" name="1%_x000a_limit / 1GT" dataDxfId="5" dataCellStyle="Normalny 2"/>
    <tableColumn id="4" xr3:uid="{3DA3AE64-0231-4A28-9F25-E4FF781E0E17}" name="1%_x000a_limit maksymalny" dataDxfId="4" dataCellStyle="Procentowy 2"/>
    <tableColumn id="5" xr3:uid="{7FF04AC6-E24A-4464-AC28-6D2B4DB474E1}" name="3%_x000a_limit / 1 GT" dataDxfId="3" dataCellStyle="Normalny 2"/>
    <tableColumn id="6" xr3:uid="{03205D3D-36D1-40F7-8E62-F4FC20DEDA13}" name="3%_x000a_limit maksymalny" dataDxfId="2" dataCellStyle="Procentowy 2"/>
    <tableColumn id="7" xr3:uid="{BDE65433-DE78-465E-8AF5-45E8DA7495D0}" name="Limitu na_x000a_1 GT" dataDxfId="1" dataCellStyle="Normalny 2"/>
    <tableColumn id="8" xr3:uid="{0BC1570B-8AD7-4229-B0A7-0CC7FBA871EE}" name="Maksymalny  dla limitu" dataDxfId="0" dataCellStyle="Normalny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6AD3-2BA4-4795-999A-99E2DE2651CC}">
  <sheetPr>
    <pageSetUpPr fitToPage="1"/>
  </sheetPr>
  <dimension ref="A1:M3745"/>
  <sheetViews>
    <sheetView zoomScaleNormal="100" workbookViewId="0"/>
  </sheetViews>
  <sheetFormatPr defaultColWidth="8.85546875" defaultRowHeight="15" x14ac:dyDescent="0.25"/>
  <cols>
    <col min="1" max="1" width="29.42578125" style="1" bestFit="1" customWidth="1"/>
    <col min="2" max="2" width="17.140625" style="1" customWidth="1"/>
    <col min="3" max="3" width="14.85546875" style="1" bestFit="1" customWidth="1"/>
    <col min="4" max="5" width="8.85546875" style="1"/>
    <col min="6" max="6" width="5.85546875" style="1" customWidth="1"/>
    <col min="7" max="7" width="14.85546875" style="1" bestFit="1" customWidth="1"/>
    <col min="8" max="8" width="11.140625" style="1" bestFit="1" customWidth="1"/>
    <col min="9" max="9" width="15.85546875" style="1" bestFit="1" customWidth="1"/>
    <col min="10" max="10" width="11.140625" style="1" bestFit="1" customWidth="1"/>
    <col min="11" max="11" width="15.85546875" style="1" bestFit="1" customWidth="1"/>
    <col min="12" max="12" width="8.85546875" style="1" bestFit="1" customWidth="1"/>
    <col min="13" max="13" width="22.42578125" style="1" customWidth="1"/>
    <col min="14" max="14" width="32.42578125" style="1" customWidth="1"/>
    <col min="15" max="16384" width="8.85546875" style="1"/>
  </cols>
  <sheetData>
    <row r="1" spans="1:13" x14ac:dyDescent="0.25">
      <c r="A1" s="6" t="s">
        <v>0</v>
      </c>
      <c r="B1" s="7" t="s">
        <v>1</v>
      </c>
      <c r="C1" s="8" t="s">
        <v>2</v>
      </c>
    </row>
    <row r="2" spans="1:13" x14ac:dyDescent="0.25">
      <c r="A2" s="4" t="s">
        <v>78</v>
      </c>
      <c r="B2" s="3" t="s">
        <v>3</v>
      </c>
      <c r="C2" s="5">
        <v>99</v>
      </c>
    </row>
    <row r="3" spans="1:13" x14ac:dyDescent="0.25">
      <c r="A3" s="4" t="s">
        <v>55</v>
      </c>
      <c r="B3" s="3" t="s">
        <v>3</v>
      </c>
      <c r="C3" s="5">
        <v>99</v>
      </c>
      <c r="F3" s="12"/>
      <c r="G3" s="13"/>
      <c r="H3" s="38" t="s">
        <v>19</v>
      </c>
      <c r="I3" s="39"/>
      <c r="J3" s="39"/>
      <c r="K3" s="40"/>
      <c r="L3" s="38" t="s">
        <v>21</v>
      </c>
      <c r="M3" s="40"/>
    </row>
    <row r="4" spans="1:13" ht="45" x14ac:dyDescent="0.25">
      <c r="A4" s="4" t="s">
        <v>56</v>
      </c>
      <c r="B4" s="3" t="s">
        <v>3</v>
      </c>
      <c r="C4" s="5">
        <v>99</v>
      </c>
      <c r="F4" s="17" t="s">
        <v>20</v>
      </c>
      <c r="G4" s="18" t="s">
        <v>14</v>
      </c>
      <c r="H4" s="19" t="s">
        <v>16</v>
      </c>
      <c r="I4" s="19" t="s">
        <v>17</v>
      </c>
      <c r="J4" s="20" t="s">
        <v>24</v>
      </c>
      <c r="K4" s="19" t="s">
        <v>18</v>
      </c>
      <c r="L4" s="18" t="s">
        <v>23</v>
      </c>
      <c r="M4" s="21" t="s">
        <v>22</v>
      </c>
    </row>
    <row r="5" spans="1:13" x14ac:dyDescent="0.25">
      <c r="A5" s="4" t="s">
        <v>57</v>
      </c>
      <c r="B5" s="3" t="s">
        <v>4</v>
      </c>
      <c r="C5" s="5">
        <v>1</v>
      </c>
      <c r="F5" s="16">
        <v>1</v>
      </c>
      <c r="G5" s="14" t="s">
        <v>4</v>
      </c>
      <c r="H5" s="27">
        <v>5.4000000000000001E-4</v>
      </c>
      <c r="I5" s="28">
        <v>7</v>
      </c>
      <c r="J5" s="27">
        <v>2.05E-4</v>
      </c>
      <c r="K5" s="28">
        <v>3</v>
      </c>
      <c r="L5" s="29">
        <v>0.26</v>
      </c>
      <c r="M5" s="30">
        <v>4508.53</v>
      </c>
    </row>
    <row r="6" spans="1:13" x14ac:dyDescent="0.25">
      <c r="A6" s="4" t="s">
        <v>58</v>
      </c>
      <c r="B6" s="3" t="s">
        <v>5</v>
      </c>
      <c r="C6" s="5">
        <v>2</v>
      </c>
      <c r="F6" s="16">
        <v>2</v>
      </c>
      <c r="G6" s="14" t="s">
        <v>5</v>
      </c>
      <c r="H6" s="27">
        <v>5.2499999999999997E-4</v>
      </c>
      <c r="I6" s="28">
        <v>5</v>
      </c>
      <c r="J6" s="27">
        <v>5.0199999999999995E-4</v>
      </c>
      <c r="K6" s="28">
        <v>2</v>
      </c>
      <c r="L6" s="29">
        <v>0.34</v>
      </c>
      <c r="M6" s="30">
        <v>3645.3</v>
      </c>
    </row>
    <row r="7" spans="1:13" x14ac:dyDescent="0.25">
      <c r="A7" s="4" t="s">
        <v>59</v>
      </c>
      <c r="B7" s="3" t="s">
        <v>3</v>
      </c>
      <c r="C7" s="5">
        <v>99</v>
      </c>
      <c r="F7" s="16">
        <v>3</v>
      </c>
      <c r="G7" s="14" t="s">
        <v>6</v>
      </c>
      <c r="H7" s="27">
        <v>1.3200000000000001E-4</v>
      </c>
      <c r="I7" s="28">
        <v>3</v>
      </c>
      <c r="J7" s="27">
        <v>1.3100000000000001E-4</v>
      </c>
      <c r="K7" s="28">
        <v>2</v>
      </c>
      <c r="L7" s="29">
        <v>0.1</v>
      </c>
      <c r="M7" s="30">
        <v>3071.29</v>
      </c>
    </row>
    <row r="8" spans="1:13" x14ac:dyDescent="0.25">
      <c r="A8" s="4" t="s">
        <v>77</v>
      </c>
      <c r="B8" s="3" t="s">
        <v>3</v>
      </c>
      <c r="C8" s="5">
        <v>99</v>
      </c>
      <c r="F8" s="16">
        <v>4</v>
      </c>
      <c r="G8" s="14" t="s">
        <v>7</v>
      </c>
      <c r="H8" s="27">
        <v>4.4999999999999999E-4</v>
      </c>
      <c r="I8" s="28">
        <v>7</v>
      </c>
      <c r="J8" s="27">
        <v>1.2400000000000001E-4</v>
      </c>
      <c r="K8" s="28">
        <v>4</v>
      </c>
      <c r="L8" s="29">
        <v>0.21</v>
      </c>
      <c r="M8" s="30">
        <v>9662.43</v>
      </c>
    </row>
    <row r="9" spans="1:13" x14ac:dyDescent="0.25">
      <c r="A9" s="4" t="s">
        <v>60</v>
      </c>
      <c r="B9" s="3" t="s">
        <v>3</v>
      </c>
      <c r="C9" s="5">
        <v>99</v>
      </c>
      <c r="F9" s="16">
        <v>5</v>
      </c>
      <c r="G9" s="14" t="s">
        <v>8</v>
      </c>
      <c r="H9" s="27">
        <v>3.4E-5</v>
      </c>
      <c r="I9" s="28">
        <v>4</v>
      </c>
      <c r="J9" s="27">
        <v>1.8990000000000001E-3</v>
      </c>
      <c r="K9" s="28">
        <v>100</v>
      </c>
      <c r="L9" s="29">
        <v>0.3</v>
      </c>
      <c r="M9" s="30">
        <v>33833.67</v>
      </c>
    </row>
    <row r="10" spans="1:13" x14ac:dyDescent="0.25">
      <c r="A10" s="4" t="s">
        <v>61</v>
      </c>
      <c r="B10" s="3" t="s">
        <v>3</v>
      </c>
      <c r="C10" s="5">
        <v>99</v>
      </c>
      <c r="F10" s="16">
        <v>6</v>
      </c>
      <c r="G10" s="14" t="s">
        <v>10</v>
      </c>
      <c r="H10" s="27">
        <v>5.8999999999999998E-5</v>
      </c>
      <c r="I10" s="28">
        <v>4</v>
      </c>
      <c r="J10" s="27">
        <v>2.22E-4</v>
      </c>
      <c r="K10" s="28">
        <v>10</v>
      </c>
      <c r="L10" s="29">
        <v>0.08</v>
      </c>
      <c r="M10" s="30">
        <v>6255.6</v>
      </c>
    </row>
    <row r="11" spans="1:13" x14ac:dyDescent="0.25">
      <c r="A11" s="4" t="s">
        <v>62</v>
      </c>
      <c r="B11" s="3" t="s">
        <v>8</v>
      </c>
      <c r="C11" s="5">
        <v>5</v>
      </c>
      <c r="F11" s="16">
        <v>7</v>
      </c>
      <c r="G11" s="14" t="s">
        <v>9</v>
      </c>
      <c r="H11" s="27">
        <v>1.34E-4</v>
      </c>
      <c r="I11" s="28">
        <v>5</v>
      </c>
      <c r="J11" s="27">
        <v>1.7000000000000001E-4</v>
      </c>
      <c r="K11" s="28">
        <v>5</v>
      </c>
      <c r="L11" s="29">
        <v>0.1</v>
      </c>
      <c r="M11" s="30">
        <v>3712.78</v>
      </c>
    </row>
    <row r="12" spans="1:13" x14ac:dyDescent="0.25">
      <c r="A12" s="4" t="s">
        <v>63</v>
      </c>
      <c r="B12" s="3" t="s">
        <v>6</v>
      </c>
      <c r="C12" s="5">
        <v>3</v>
      </c>
      <c r="F12" s="16">
        <v>8</v>
      </c>
      <c r="G12" s="14" t="s">
        <v>11</v>
      </c>
      <c r="H12" s="27">
        <v>3.0000000000000001E-5</v>
      </c>
      <c r="I12" s="28">
        <v>5</v>
      </c>
      <c r="J12" s="27">
        <v>1.07E-4</v>
      </c>
      <c r="K12" s="28">
        <v>4</v>
      </c>
      <c r="L12" s="29">
        <v>0.04</v>
      </c>
      <c r="M12" s="30">
        <v>3842.53</v>
      </c>
    </row>
    <row r="13" spans="1:13" x14ac:dyDescent="0.25">
      <c r="A13" s="4" t="s">
        <v>64</v>
      </c>
      <c r="B13" s="3" t="s">
        <v>7</v>
      </c>
      <c r="C13" s="5">
        <v>4</v>
      </c>
      <c r="F13" s="16">
        <v>9</v>
      </c>
      <c r="G13" s="14" t="s">
        <v>13</v>
      </c>
      <c r="H13" s="27">
        <v>1.6000000000000001E-4</v>
      </c>
      <c r="I13" s="28">
        <v>5</v>
      </c>
      <c r="J13" s="27">
        <v>2.9500000000000001E-4</v>
      </c>
      <c r="K13" s="28">
        <v>4</v>
      </c>
      <c r="L13" s="29">
        <v>0.2</v>
      </c>
      <c r="M13" s="30">
        <v>4958.74</v>
      </c>
    </row>
    <row r="14" spans="1:13" x14ac:dyDescent="0.25">
      <c r="A14" s="4" t="s">
        <v>65</v>
      </c>
      <c r="B14" s="3" t="s">
        <v>3</v>
      </c>
      <c r="C14" s="5">
        <v>99</v>
      </c>
      <c r="F14" s="22">
        <v>99</v>
      </c>
      <c r="G14" s="15" t="s">
        <v>3</v>
      </c>
      <c r="H14" s="31">
        <v>5.2499999999999997E-4</v>
      </c>
      <c r="I14" s="32">
        <v>5</v>
      </c>
      <c r="J14" s="31">
        <v>1.253E-3</v>
      </c>
      <c r="K14" s="32">
        <v>4</v>
      </c>
      <c r="L14" s="33">
        <v>1.1399999999999999</v>
      </c>
      <c r="M14" s="34">
        <v>5182.8500000000004</v>
      </c>
    </row>
    <row r="15" spans="1:13" x14ac:dyDescent="0.25">
      <c r="A15" s="4" t="s">
        <v>66</v>
      </c>
      <c r="B15" s="3" t="s">
        <v>8</v>
      </c>
      <c r="C15" s="5">
        <v>5</v>
      </c>
    </row>
    <row r="16" spans="1:13" x14ac:dyDescent="0.25">
      <c r="A16" s="4" t="s">
        <v>67</v>
      </c>
      <c r="B16" s="3" t="s">
        <v>3</v>
      </c>
      <c r="C16" s="5">
        <v>99</v>
      </c>
    </row>
    <row r="17" spans="1:3" x14ac:dyDescent="0.25">
      <c r="A17" s="4" t="s">
        <v>68</v>
      </c>
      <c r="B17" s="3" t="s">
        <v>3</v>
      </c>
      <c r="C17" s="5">
        <v>99</v>
      </c>
    </row>
    <row r="18" spans="1:3" x14ac:dyDescent="0.25">
      <c r="A18" s="4" t="s">
        <v>69</v>
      </c>
      <c r="B18" s="3" t="s">
        <v>3</v>
      </c>
      <c r="C18" s="5">
        <v>99</v>
      </c>
    </row>
    <row r="19" spans="1:3" x14ac:dyDescent="0.25">
      <c r="A19" s="4" t="s">
        <v>70</v>
      </c>
      <c r="B19" s="3" t="s">
        <v>9</v>
      </c>
      <c r="C19" s="5">
        <v>7</v>
      </c>
    </row>
    <row r="20" spans="1:3" x14ac:dyDescent="0.25">
      <c r="A20" s="4" t="s">
        <v>71</v>
      </c>
      <c r="B20" s="3" t="s">
        <v>9</v>
      </c>
      <c r="C20" s="5">
        <v>7</v>
      </c>
    </row>
    <row r="21" spans="1:3" x14ac:dyDescent="0.25">
      <c r="A21" s="4" t="s">
        <v>72</v>
      </c>
      <c r="B21" s="3" t="s">
        <v>10</v>
      </c>
      <c r="C21" s="5">
        <v>6</v>
      </c>
    </row>
    <row r="22" spans="1:3" x14ac:dyDescent="0.25">
      <c r="A22" s="4" t="s">
        <v>73</v>
      </c>
      <c r="B22" s="3" t="s">
        <v>3</v>
      </c>
      <c r="C22" s="5">
        <v>99</v>
      </c>
    </row>
    <row r="23" spans="1:3" x14ac:dyDescent="0.25">
      <c r="A23" s="4" t="s">
        <v>74</v>
      </c>
      <c r="B23" s="3" t="s">
        <v>11</v>
      </c>
      <c r="C23" s="5">
        <v>8</v>
      </c>
    </row>
    <row r="24" spans="1:3" x14ac:dyDescent="0.25">
      <c r="A24" s="4" t="s">
        <v>75</v>
      </c>
      <c r="B24" s="3" t="s">
        <v>12</v>
      </c>
      <c r="C24" s="5">
        <v>2</v>
      </c>
    </row>
    <row r="25" spans="1:3" x14ac:dyDescent="0.25">
      <c r="A25" s="4" t="s">
        <v>76</v>
      </c>
      <c r="B25" s="3" t="s">
        <v>3</v>
      </c>
      <c r="C25" s="5">
        <v>99</v>
      </c>
    </row>
    <row r="26" spans="1:3" x14ac:dyDescent="0.25">
      <c r="A26" s="4" t="s">
        <v>79</v>
      </c>
      <c r="B26" s="3" t="s">
        <v>3</v>
      </c>
      <c r="C26" s="5">
        <v>99</v>
      </c>
    </row>
    <row r="27" spans="1:3" x14ac:dyDescent="0.25">
      <c r="A27" s="4" t="s">
        <v>80</v>
      </c>
      <c r="B27" s="3" t="s">
        <v>3</v>
      </c>
      <c r="C27" s="5">
        <v>99</v>
      </c>
    </row>
    <row r="28" spans="1:3" x14ac:dyDescent="0.25">
      <c r="A28" s="4" t="s">
        <v>81</v>
      </c>
      <c r="B28" s="3" t="s">
        <v>3</v>
      </c>
      <c r="C28" s="5">
        <v>99</v>
      </c>
    </row>
    <row r="29" spans="1:3" x14ac:dyDescent="0.25">
      <c r="A29" s="4" t="s">
        <v>30</v>
      </c>
      <c r="B29" s="3" t="s">
        <v>3</v>
      </c>
      <c r="C29" s="5">
        <v>99</v>
      </c>
    </row>
    <row r="30" spans="1:3" x14ac:dyDescent="0.25">
      <c r="A30" s="4" t="s">
        <v>82</v>
      </c>
      <c r="B30" s="3" t="s">
        <v>3</v>
      </c>
      <c r="C30" s="5">
        <v>99</v>
      </c>
    </row>
    <row r="31" spans="1:3" x14ac:dyDescent="0.25">
      <c r="A31" s="4" t="s">
        <v>83</v>
      </c>
      <c r="B31" s="3" t="s">
        <v>3</v>
      </c>
      <c r="C31" s="5">
        <v>99</v>
      </c>
    </row>
    <row r="32" spans="1:3" x14ac:dyDescent="0.25">
      <c r="A32" s="4" t="s">
        <v>84</v>
      </c>
      <c r="B32" s="3" t="s">
        <v>13</v>
      </c>
      <c r="C32" s="5">
        <v>9</v>
      </c>
    </row>
    <row r="33" spans="1:3" x14ac:dyDescent="0.25">
      <c r="A33" s="9" t="s">
        <v>85</v>
      </c>
      <c r="B33" s="10" t="s">
        <v>13</v>
      </c>
      <c r="C33" s="11">
        <v>9</v>
      </c>
    </row>
    <row r="34" spans="1:3" x14ac:dyDescent="0.25">
      <c r="A34" s="9" t="s">
        <v>86</v>
      </c>
      <c r="B34" s="10" t="s">
        <v>13</v>
      </c>
      <c r="C34" s="11">
        <v>9</v>
      </c>
    </row>
    <row r="35" spans="1:3" x14ac:dyDescent="0.25">
      <c r="A35" s="2"/>
    </row>
    <row r="36" spans="1:3" x14ac:dyDescent="0.25">
      <c r="A36" s="2"/>
    </row>
    <row r="37" spans="1:3" x14ac:dyDescent="0.25">
      <c r="A37" s="2"/>
    </row>
    <row r="38" spans="1:3" x14ac:dyDescent="0.25">
      <c r="A38" s="2"/>
    </row>
    <row r="39" spans="1:3" x14ac:dyDescent="0.25">
      <c r="A39" s="2"/>
    </row>
    <row r="40" spans="1:3" x14ac:dyDescent="0.25">
      <c r="A40" s="2"/>
    </row>
    <row r="41" spans="1:3" x14ac:dyDescent="0.25">
      <c r="A41" s="2"/>
    </row>
    <row r="42" spans="1:3" x14ac:dyDescent="0.25">
      <c r="A42" s="2"/>
    </row>
    <row r="43" spans="1:3" x14ac:dyDescent="0.25">
      <c r="A43" s="2"/>
    </row>
    <row r="44" spans="1:3" x14ac:dyDescent="0.25">
      <c r="A44" s="2"/>
    </row>
    <row r="45" spans="1:3" x14ac:dyDescent="0.25">
      <c r="A45" s="2"/>
    </row>
    <row r="46" spans="1:3" x14ac:dyDescent="0.25">
      <c r="A46" s="2"/>
    </row>
    <row r="47" spans="1:3" x14ac:dyDescent="0.25">
      <c r="A47" s="2"/>
    </row>
    <row r="48" spans="1: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</sheetData>
  <mergeCells count="2">
    <mergeCell ref="H3:K3"/>
    <mergeCell ref="L3:M3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597" r:id="rId1"/>
  <headerFooter>
    <oddHeader>&amp;L&amp;F&amp;C&amp;A&amp;R&amp;D; &amp;T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topLeftCell="A2" zoomScale="85" zoomScaleNormal="85" workbookViewId="0">
      <selection activeCell="D43" sqref="D43"/>
    </sheetView>
  </sheetViews>
  <sheetFormatPr defaultRowHeight="15" x14ac:dyDescent="0.25"/>
  <cols>
    <col min="1" max="1" width="51.140625" customWidth="1"/>
    <col min="2" max="2" width="41.28515625" customWidth="1"/>
    <col min="3" max="3" width="12.42578125" bestFit="1" customWidth="1"/>
    <col min="4" max="4" width="50.42578125" bestFit="1" customWidth="1"/>
  </cols>
  <sheetData>
    <row r="1" spans="1:4" hidden="1" x14ac:dyDescent="0.25">
      <c r="A1" s="23" t="s">
        <v>46</v>
      </c>
      <c r="D1" s="24"/>
    </row>
    <row r="2" spans="1:4" ht="18.75" x14ac:dyDescent="0.3">
      <c r="A2" s="41" t="s">
        <v>37</v>
      </c>
      <c r="B2" s="42" t="s">
        <v>63</v>
      </c>
      <c r="C2" s="43"/>
      <c r="D2" s="44" t="s">
        <v>38</v>
      </c>
    </row>
    <row r="3" spans="1:4" ht="18.75" x14ac:dyDescent="0.3">
      <c r="A3" s="41" t="s">
        <v>15</v>
      </c>
      <c r="B3" s="45">
        <v>50000</v>
      </c>
      <c r="C3" s="43"/>
      <c r="D3" s="44" t="s">
        <v>39</v>
      </c>
    </row>
    <row r="4" spans="1:4" x14ac:dyDescent="0.25">
      <c r="A4" s="43"/>
      <c r="B4" s="43"/>
      <c r="C4" s="43"/>
      <c r="D4" s="43"/>
    </row>
    <row r="5" spans="1:4" x14ac:dyDescent="0.25">
      <c r="A5" s="43"/>
      <c r="B5" s="43"/>
      <c r="C5" s="43"/>
      <c r="D5" s="43"/>
    </row>
    <row r="6" spans="1:4" x14ac:dyDescent="0.25">
      <c r="A6" s="46"/>
      <c r="B6" s="43"/>
      <c r="C6" s="43"/>
      <c r="D6" s="43"/>
    </row>
    <row r="7" spans="1:4" ht="21" x14ac:dyDescent="0.3">
      <c r="A7" s="41" t="s">
        <v>40</v>
      </c>
      <c r="B7" s="47">
        <f>IF(B25="Tak",B29,VLOOKUP($B$23,Tabela3[],3)*$B$3)</f>
        <v>3</v>
      </c>
      <c r="C7" s="43" t="s">
        <v>26</v>
      </c>
      <c r="D7" s="43"/>
    </row>
    <row r="8" spans="1:4" ht="21" x14ac:dyDescent="0.3">
      <c r="A8" s="41" t="s">
        <v>41</v>
      </c>
      <c r="B8" s="47">
        <f>IF(B26="Tak",B30,VLOOKUP($B$23,Tabela3[],5,0)*$B$3)</f>
        <v>2</v>
      </c>
      <c r="C8" s="43" t="s">
        <v>26</v>
      </c>
      <c r="D8" s="43"/>
    </row>
    <row r="9" spans="1:4" ht="18.75" x14ac:dyDescent="0.3">
      <c r="A9" s="41" t="s">
        <v>42</v>
      </c>
      <c r="B9" s="48">
        <f>VLOOKUP(B23,Tabela3[],7,FALSE)</f>
        <v>0.1</v>
      </c>
      <c r="C9" s="43" t="s">
        <v>44</v>
      </c>
      <c r="D9" s="43"/>
    </row>
    <row r="10" spans="1:4" ht="18.75" x14ac:dyDescent="0.3">
      <c r="A10" s="49" t="s">
        <v>43</v>
      </c>
      <c r="B10" s="48">
        <f>IF(B24="Nie",B3*B9,VLOOKUP(B23,Tabela3[],8,FALSE))</f>
        <v>3071.29</v>
      </c>
      <c r="C10" s="43" t="s">
        <v>45</v>
      </c>
      <c r="D10" s="43"/>
    </row>
    <row r="11" spans="1:4" x14ac:dyDescent="0.25">
      <c r="A11" s="43"/>
      <c r="B11" s="43"/>
      <c r="C11" s="43"/>
      <c r="D11" s="43"/>
    </row>
    <row r="12" spans="1:4" x14ac:dyDescent="0.25">
      <c r="A12" s="43"/>
      <c r="B12" s="43"/>
      <c r="C12" s="43"/>
      <c r="D12" s="43"/>
    </row>
    <row r="13" spans="1:4" x14ac:dyDescent="0.25">
      <c r="A13" s="46"/>
      <c r="B13" s="43"/>
      <c r="C13" s="43"/>
      <c r="D13" s="43"/>
    </row>
    <row r="14" spans="1:4" x14ac:dyDescent="0.25">
      <c r="A14" s="50" t="s">
        <v>51</v>
      </c>
      <c r="B14" s="50"/>
      <c r="C14" s="50"/>
      <c r="D14" s="50"/>
    </row>
    <row r="15" spans="1:4" x14ac:dyDescent="0.25">
      <c r="A15" s="50"/>
      <c r="B15" s="50"/>
      <c r="C15" s="50"/>
      <c r="D15" s="50"/>
    </row>
    <row r="16" spans="1:4" x14ac:dyDescent="0.25">
      <c r="A16" s="51" t="s">
        <v>49</v>
      </c>
      <c r="B16" s="52" t="s">
        <v>48</v>
      </c>
      <c r="C16" s="52" t="s">
        <v>47</v>
      </c>
      <c r="D16" s="43"/>
    </row>
    <row r="17" spans="1:4" ht="45" x14ac:dyDescent="0.25">
      <c r="A17" s="53" t="s">
        <v>50</v>
      </c>
      <c r="B17" s="54" t="s">
        <v>53</v>
      </c>
      <c r="C17" s="55">
        <v>3100</v>
      </c>
      <c r="D17" s="43"/>
    </row>
    <row r="18" spans="1:4" ht="45" x14ac:dyDescent="0.25">
      <c r="A18" s="53" t="s">
        <v>52</v>
      </c>
      <c r="B18" s="54" t="s">
        <v>54</v>
      </c>
      <c r="C18" s="55">
        <v>7200</v>
      </c>
      <c r="D18" s="43"/>
    </row>
    <row r="20" spans="1:4" hidden="1" x14ac:dyDescent="0.25"/>
    <row r="21" spans="1:4" hidden="1" x14ac:dyDescent="0.25"/>
    <row r="22" spans="1:4" hidden="1" x14ac:dyDescent="0.25">
      <c r="A22" s="23" t="s">
        <v>28</v>
      </c>
    </row>
    <row r="23" spans="1:4" hidden="1" x14ac:dyDescent="0.25">
      <c r="A23" s="25" t="s">
        <v>25</v>
      </c>
      <c r="B23" s="25">
        <f>VLOOKUP($B$2,TypStatku[],3,FALSE)</f>
        <v>3</v>
      </c>
    </row>
    <row r="24" spans="1:4" hidden="1" x14ac:dyDescent="0.25">
      <c r="A24" s="25" t="s">
        <v>27</v>
      </c>
      <c r="B24" s="26" t="str">
        <f>IF(VLOOKUP($B$23,Tabela3[],7,0)*$B$3&gt;VLOOKUP($B$23,Tabela3[],8,0),"Tak","Nie")</f>
        <v>Tak</v>
      </c>
    </row>
    <row r="25" spans="1:4" hidden="1" x14ac:dyDescent="0.25">
      <c r="A25" s="25" t="s">
        <v>31</v>
      </c>
      <c r="B25" s="26" t="str">
        <f>IF(VLOOKUP($B$23,Tabela3[],3,1)*$B$3&gt;B29,"Tak","Nie")</f>
        <v>Tak</v>
      </c>
    </row>
    <row r="26" spans="1:4" hidden="1" x14ac:dyDescent="0.25">
      <c r="A26" s="25" t="s">
        <v>32</v>
      </c>
      <c r="B26" s="26" t="str">
        <f>IF(VLOOKUP($B$23,Tabela3[],5,1)*$B$3&gt;B30,"Tak","Nie")</f>
        <v>Tak</v>
      </c>
    </row>
    <row r="27" spans="1:4" hidden="1" x14ac:dyDescent="0.25"/>
    <row r="28" spans="1:4" hidden="1" x14ac:dyDescent="0.25">
      <c r="A28" s="23" t="s">
        <v>33</v>
      </c>
    </row>
    <row r="29" spans="1:4" hidden="1" x14ac:dyDescent="0.25">
      <c r="A29" s="35" t="s">
        <v>34</v>
      </c>
      <c r="B29" s="36">
        <f>VLOOKUP($B$23,Tabela3[],4,FALSE)</f>
        <v>3</v>
      </c>
      <c r="C29" s="37" t="s">
        <v>35</v>
      </c>
    </row>
    <row r="30" spans="1:4" hidden="1" x14ac:dyDescent="0.25">
      <c r="A30" s="35" t="s">
        <v>36</v>
      </c>
      <c r="B30" s="36">
        <f>VLOOKUP($B$23,Tabela3[],6,FALSE)</f>
        <v>2</v>
      </c>
      <c r="C30" s="37" t="s">
        <v>35</v>
      </c>
    </row>
    <row r="31" spans="1:4" hidden="1" x14ac:dyDescent="0.25"/>
    <row r="32" spans="1:4" hidden="1" x14ac:dyDescent="0.25"/>
    <row r="33" spans="1:1" hidden="1" x14ac:dyDescent="0.25">
      <c r="A33" s="24" t="s">
        <v>29</v>
      </c>
    </row>
    <row r="34" spans="1:1" hidden="1" x14ac:dyDescent="0.25"/>
    <row r="35" spans="1:1" hidden="1" x14ac:dyDescent="0.25"/>
  </sheetData>
  <sheetProtection algorithmName="SHA-512" hashValue="RpnKx3p2oBXuXJ3ZNJ1YVVg/v/OXXmWDIllpOFSLN8DFeQMacHzCt6vIdp1f6GfLCDzp6EZvQJfNQH0NZo1vcg==" saltValue="pfexDml0kDEaC9vvXW3tBA==" spinCount="100000" sheet="1" objects="1" scenarios="1"/>
  <mergeCells count="1">
    <mergeCell ref="A14:D15"/>
  </mergeCells>
  <dataValidations xWindow="317" yWindow="291" count="1">
    <dataValidation type="whole" operator="greaterThan" allowBlank="1" showInputMessage="1" showErrorMessage="1" error="Wielkość nie może być ujemna, ani ułamkowa" prompt="Liczba musi być całkowita i większa niż 0" sqref="B3" xr:uid="{D5B7D9F2-5410-4000-BA53-1B940B830FB4}">
      <formula1>0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317" yWindow="291" count="1">
        <x14:dataValidation type="list" allowBlank="1" showInputMessage="1" showErrorMessage="1" error="Statku nie ma na liście" prompt="Wybierz z listy rozwijanej" xr:uid="{86F7011B-07C4-4E6C-A706-882F7C5CE453}">
          <x14:formula1>
            <xm:f>'typ statku'!$A$2:$A$34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typ statku</vt:lpstr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 Adam</dc:creator>
  <cp:lastModifiedBy>Grodzicki Marek</cp:lastModifiedBy>
  <cp:lastPrinted>2023-12-07T07:20:13Z</cp:lastPrinted>
  <dcterms:created xsi:type="dcterms:W3CDTF">2015-06-05T18:19:34Z</dcterms:created>
  <dcterms:modified xsi:type="dcterms:W3CDTF">2024-03-05T09:54:37Z</dcterms:modified>
</cp:coreProperties>
</file>